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60" windowHeight="5280" activeTab="0"/>
  </bookViews>
  <sheets>
    <sheet name="table 5 pg1 " sheetId="1" r:id="rId1"/>
    <sheet name="table 5 pg 2 " sheetId="2" r:id="rId2"/>
  </sheets>
  <definedNames>
    <definedName name="_xlnm.Print_Area" localSheetId="1">'table 5 pg 2 '!$A$1:$H$54</definedName>
    <definedName name="_xlnm.Print_Area" localSheetId="0">'table 5 pg1 '!$A$1:$G$60</definedName>
  </definedNames>
  <calcPr fullCalcOnLoad="1"/>
</workbook>
</file>

<file path=xl/sharedStrings.xml><?xml version="1.0" encoding="utf-8"?>
<sst xmlns="http://schemas.openxmlformats.org/spreadsheetml/2006/main" count="138" uniqueCount="37">
  <si>
    <t>Bond Taxes</t>
  </si>
  <si>
    <t xml:space="preserve"> (Note: Bond information as reported on CTL  not verified with actual budget documents)</t>
  </si>
  <si>
    <t>Taxing Subdivision:</t>
  </si>
  <si>
    <t>Non-bond Taxes</t>
  </si>
  <si>
    <t>% bond</t>
  </si>
  <si>
    <t>% non-bond</t>
  </si>
  <si>
    <t>% of total</t>
  </si>
  <si>
    <t>1992-1995</t>
  </si>
  <si>
    <t>School Taxes</t>
  </si>
  <si>
    <t>Taxes Levied</t>
  </si>
  <si>
    <t>1992 - Schools only</t>
  </si>
  <si>
    <t>1993 - Schools only</t>
  </si>
  <si>
    <t>1994 - Schools only</t>
  </si>
  <si>
    <t>1995 - Schools only</t>
  </si>
  <si>
    <t>County</t>
  </si>
  <si>
    <t>Townships</t>
  </si>
  <si>
    <t>Cities &amp; Villages</t>
  </si>
  <si>
    <t>Fire Districts</t>
  </si>
  <si>
    <t>Natural Resource Dist.</t>
  </si>
  <si>
    <t>Miscellaneous Dist.</t>
  </si>
  <si>
    <t>Education Service Units</t>
  </si>
  <si>
    <t>Community Colleges</t>
  </si>
  <si>
    <t>School Districts</t>
  </si>
  <si>
    <t>2005 State Totals</t>
  </si>
  <si>
    <t>2006 State Totals</t>
  </si>
  <si>
    <t>2007 State Totals</t>
  </si>
  <si>
    <t>2008 State Totals</t>
  </si>
  <si>
    <t>2009 State Totals</t>
  </si>
  <si>
    <t>2010 State Totals</t>
  </si>
  <si>
    <t>2011 State Totals</t>
  </si>
  <si>
    <t>Nonbond Taxes</t>
  </si>
  <si>
    <t>2012 State Totals</t>
  </si>
  <si>
    <t>2013 State Totals</t>
  </si>
  <si>
    <t>2014 State Totals</t>
  </si>
  <si>
    <t xml:space="preserve">Table 5   2005 to 2015 History of Property Taxes Levied for Bond and Nonbond </t>
  </si>
  <si>
    <t>2015 State Totals</t>
  </si>
  <si>
    <r>
      <t xml:space="preserve">Table 5  2005 to 2015 History of Property Taxes Levied for Bond and Nonbbond </t>
    </r>
    <r>
      <rPr>
        <b/>
        <sz val="9"/>
        <rFont val="Times New Roman"/>
        <family val="1"/>
      </rPr>
      <t>(continued)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</si>
</sst>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5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0" fontId="9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10" fontId="6" fillId="0" borderId="15" xfId="0" applyNumberFormat="1" applyFont="1" applyBorder="1" applyAlignment="1" applyProtection="1">
      <alignment/>
      <protection locked="0"/>
    </xf>
    <xf numFmtId="0" fontId="9" fillId="34" borderId="16" xfId="0" applyFont="1" applyFill="1" applyBorder="1" applyAlignment="1">
      <alignment/>
    </xf>
    <xf numFmtId="10" fontId="6" fillId="34" borderId="16" xfId="0" applyNumberFormat="1" applyFont="1" applyFill="1" applyBorder="1" applyAlignment="1" applyProtection="1">
      <alignment/>
      <protection locked="0"/>
    </xf>
    <xf numFmtId="10" fontId="7" fillId="34" borderId="18" xfId="0" applyNumberFormat="1" applyFont="1" applyFill="1" applyBorder="1" applyAlignment="1">
      <alignment/>
    </xf>
    <xf numFmtId="0" fontId="3" fillId="0" borderId="19" xfId="0" applyFont="1" applyBorder="1" applyAlignment="1" applyProtection="1">
      <alignment/>
      <protection locked="0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10" fontId="6" fillId="0" borderId="19" xfId="0" applyNumberFormat="1" applyFont="1" applyBorder="1" applyAlignment="1">
      <alignment/>
    </xf>
    <xf numFmtId="10" fontId="6" fillId="34" borderId="17" xfId="0" applyNumberFormat="1" applyFont="1" applyFill="1" applyBorder="1" applyAlignment="1" applyProtection="1">
      <alignment/>
      <protection locked="0"/>
    </xf>
    <xf numFmtId="164" fontId="3" fillId="0" borderId="15" xfId="44" applyNumberFormat="1" applyFont="1" applyBorder="1" applyAlignment="1">
      <alignment/>
    </xf>
    <xf numFmtId="165" fontId="3" fillId="0" borderId="15" xfId="42" applyNumberFormat="1" applyFont="1" applyBorder="1" applyAlignment="1">
      <alignment/>
    </xf>
    <xf numFmtId="165" fontId="9" fillId="34" borderId="18" xfId="42" applyNumberFormat="1" applyFont="1" applyFill="1" applyBorder="1" applyAlignment="1">
      <alignment/>
    </xf>
    <xf numFmtId="164" fontId="9" fillId="34" borderId="16" xfId="44" applyNumberFormat="1" applyFont="1" applyFill="1" applyBorder="1" applyAlignment="1">
      <alignment/>
    </xf>
    <xf numFmtId="165" fontId="9" fillId="34" borderId="17" xfId="42" applyNumberFormat="1" applyFont="1" applyFill="1" applyBorder="1" applyAlignment="1">
      <alignment/>
    </xf>
    <xf numFmtId="164" fontId="3" fillId="0" borderId="20" xfId="44" applyNumberFormat="1" applyFont="1" applyBorder="1" applyAlignment="1">
      <alignment/>
    </xf>
    <xf numFmtId="165" fontId="3" fillId="0" borderId="13" xfId="42" applyNumberFormat="1" applyFont="1" applyBorder="1" applyAlignment="1">
      <alignment/>
    </xf>
    <xf numFmtId="165" fontId="9" fillId="34" borderId="16" xfId="42" applyNumberFormat="1" applyFont="1" applyFill="1" applyBorder="1" applyAlignment="1">
      <alignment/>
    </xf>
    <xf numFmtId="165" fontId="3" fillId="0" borderId="20" xfId="42" applyNumberFormat="1" applyFont="1" applyBorder="1" applyAlignment="1">
      <alignment/>
    </xf>
    <xf numFmtId="42" fontId="9" fillId="34" borderId="17" xfId="42" applyNumberFormat="1" applyFont="1" applyFill="1" applyBorder="1" applyAlignment="1">
      <alignment/>
    </xf>
    <xf numFmtId="37" fontId="9" fillId="34" borderId="17" xfId="44" applyNumberFormat="1" applyFont="1" applyFill="1" applyBorder="1" applyAlignment="1">
      <alignment/>
    </xf>
    <xf numFmtId="42" fontId="9" fillId="34" borderId="17" xfId="44" applyNumberFormat="1" applyFont="1" applyFill="1" applyBorder="1" applyAlignment="1">
      <alignment/>
    </xf>
    <xf numFmtId="10" fontId="6" fillId="0" borderId="20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42" fontId="9" fillId="34" borderId="16" xfId="42" applyNumberFormat="1" applyFont="1" applyFill="1" applyBorder="1" applyAlignment="1">
      <alignment/>
    </xf>
    <xf numFmtId="10" fontId="7" fillId="34" borderId="16" xfId="0" applyNumberFormat="1" applyFont="1" applyFill="1" applyBorder="1" applyAlignment="1">
      <alignment/>
    </xf>
    <xf numFmtId="37" fontId="9" fillId="34" borderId="16" xfId="44" applyNumberFormat="1" applyFont="1" applyFill="1" applyBorder="1" applyAlignment="1">
      <alignment/>
    </xf>
    <xf numFmtId="42" fontId="9" fillId="34" borderId="16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63">
      <selection activeCell="G88" sqref="G88"/>
    </sheetView>
  </sheetViews>
  <sheetFormatPr defaultColWidth="9.33203125" defaultRowHeight="12.75"/>
  <cols>
    <col min="1" max="1" width="20.66015625" style="0" bestFit="1" customWidth="1"/>
    <col min="2" max="2" width="9.66015625" style="0" bestFit="1" customWidth="1"/>
    <col min="3" max="3" width="15.16015625" style="0" bestFit="1" customWidth="1"/>
    <col min="4" max="4" width="13.66015625" style="0" bestFit="1" customWidth="1"/>
    <col min="5" max="5" width="8.33203125" style="2" bestFit="1" customWidth="1"/>
    <col min="6" max="6" width="15.5" style="0" bestFit="1" customWidth="1"/>
    <col min="7" max="7" width="12.33203125" style="2" bestFit="1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30.66015625" style="0" customWidth="1"/>
    <col min="13" max="13" width="15.66015625" style="0" bestFit="1" customWidth="1"/>
  </cols>
  <sheetData>
    <row r="1" spans="1:14" ht="14.25">
      <c r="A1" s="6" t="s">
        <v>34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7" s="12" customFormat="1" ht="12.75" hidden="1">
      <c r="A3" s="15" t="s">
        <v>7</v>
      </c>
      <c r="B3" s="16"/>
      <c r="C3" s="17" t="s">
        <v>8</v>
      </c>
      <c r="D3" s="18" t="s">
        <v>0</v>
      </c>
      <c r="E3" s="19" t="s">
        <v>4</v>
      </c>
      <c r="F3" s="18" t="s">
        <v>3</v>
      </c>
      <c r="G3" s="19" t="s">
        <v>5</v>
      </c>
    </row>
    <row r="4" spans="1:7" s="12" customFormat="1" ht="12" customHeight="1" hidden="1">
      <c r="A4" s="20" t="s">
        <v>10</v>
      </c>
      <c r="B4" s="21"/>
      <c r="C4" s="22">
        <v>792289279.05</v>
      </c>
      <c r="D4" s="23">
        <v>40274372</v>
      </c>
      <c r="E4" s="24">
        <f>ROUND(+D4/C4,4)</f>
        <v>0.0508</v>
      </c>
      <c r="F4" s="23">
        <v>752014907.05</v>
      </c>
      <c r="G4" s="24">
        <f>1-E4</f>
        <v>0.9492</v>
      </c>
    </row>
    <row r="5" spans="1:7" s="12" customFormat="1" ht="12" customHeight="1" hidden="1">
      <c r="A5" s="20" t="s">
        <v>11</v>
      </c>
      <c r="B5" s="21"/>
      <c r="C5" s="22">
        <v>861401113.4</v>
      </c>
      <c r="D5" s="23">
        <v>47139279</v>
      </c>
      <c r="E5" s="24">
        <f>ROUND(+D5/C5,4)</f>
        <v>0.0547</v>
      </c>
      <c r="F5" s="23">
        <v>814261834.4</v>
      </c>
      <c r="G5" s="24">
        <f>1-E5</f>
        <v>0.9453</v>
      </c>
    </row>
    <row r="6" spans="1:7" s="12" customFormat="1" ht="12" customHeight="1" hidden="1">
      <c r="A6" s="20" t="s">
        <v>12</v>
      </c>
      <c r="B6" s="21"/>
      <c r="C6" s="22">
        <v>933831760.22</v>
      </c>
      <c r="D6" s="23">
        <v>51165238</v>
      </c>
      <c r="E6" s="24">
        <f>ROUND(+D6/C6,4)</f>
        <v>0.0548</v>
      </c>
      <c r="F6" s="23">
        <v>882666522.22</v>
      </c>
      <c r="G6" s="24">
        <f>1-E6</f>
        <v>0.9452</v>
      </c>
    </row>
    <row r="7" spans="1:7" s="12" customFormat="1" ht="12" customHeight="1" hidden="1">
      <c r="A7" s="25" t="s">
        <v>13</v>
      </c>
      <c r="B7" s="26"/>
      <c r="C7" s="27">
        <v>976974678.25</v>
      </c>
      <c r="D7" s="28">
        <v>54212025</v>
      </c>
      <c r="E7" s="29">
        <f>ROUND(+D7/C7,4)</f>
        <v>0.0555</v>
      </c>
      <c r="F7" s="28">
        <v>922762653.25</v>
      </c>
      <c r="G7" s="29">
        <f>1-E7</f>
        <v>0.9445</v>
      </c>
    </row>
    <row r="8" spans="1:8" s="12" customFormat="1" ht="6" customHeight="1" hidden="1">
      <c r="A8" s="36"/>
      <c r="B8" s="36"/>
      <c r="C8" s="37"/>
      <c r="D8" s="38"/>
      <c r="E8" s="39"/>
      <c r="F8" s="38"/>
      <c r="G8" s="39"/>
      <c r="H8" s="13"/>
    </row>
    <row r="9" spans="1:8" s="12" customFormat="1" ht="6" customHeight="1">
      <c r="A9" s="36"/>
      <c r="B9" s="36"/>
      <c r="C9" s="37"/>
      <c r="D9" s="38"/>
      <c r="E9" s="39"/>
      <c r="F9" s="38"/>
      <c r="G9" s="39"/>
      <c r="H9" s="13"/>
    </row>
    <row r="10" spans="1:8" s="12" customFormat="1" ht="12.75" customHeight="1">
      <c r="A10" s="30" t="s">
        <v>2</v>
      </c>
      <c r="B10" s="31" t="s">
        <v>6</v>
      </c>
      <c r="C10" s="15" t="s">
        <v>9</v>
      </c>
      <c r="D10" s="18" t="s">
        <v>0</v>
      </c>
      <c r="E10" s="19" t="s">
        <v>4</v>
      </c>
      <c r="F10" s="18" t="s">
        <v>30</v>
      </c>
      <c r="G10" s="19" t="s">
        <v>5</v>
      </c>
      <c r="H10" s="13"/>
    </row>
    <row r="11" spans="1:7" ht="12.75">
      <c r="A11" s="20" t="s">
        <v>14</v>
      </c>
      <c r="B11" s="32">
        <f>+C11/C$20</f>
        <v>0.1615072878580762</v>
      </c>
      <c r="C11" s="42">
        <v>368559351</v>
      </c>
      <c r="D11" s="42">
        <v>14810285</v>
      </c>
      <c r="E11" s="24">
        <f aca="true" t="shared" si="0" ref="E11:E19">ROUND(D11/C11,4)</f>
        <v>0.0402</v>
      </c>
      <c r="F11" s="42">
        <v>353749066</v>
      </c>
      <c r="G11" s="24">
        <f aca="true" t="shared" si="1" ref="G11:G19">1-E11</f>
        <v>0.9598</v>
      </c>
    </row>
    <row r="12" spans="1:7" ht="12.75">
      <c r="A12" s="20" t="s">
        <v>15</v>
      </c>
      <c r="B12" s="32">
        <f aca="true" t="shared" si="2" ref="B12:B19">+C12/C$20</f>
        <v>0.004585675261601765</v>
      </c>
      <c r="C12" s="42">
        <v>10464503</v>
      </c>
      <c r="D12" s="42">
        <v>26000</v>
      </c>
      <c r="E12" s="24">
        <f t="shared" si="0"/>
        <v>0.0025</v>
      </c>
      <c r="F12" s="42">
        <v>10438501</v>
      </c>
      <c r="G12" s="24">
        <f t="shared" si="1"/>
        <v>0.9975</v>
      </c>
    </row>
    <row r="13" spans="1:7" ht="12.75">
      <c r="A13" s="20" t="s">
        <v>16</v>
      </c>
      <c r="B13" s="32">
        <f t="shared" si="2"/>
        <v>0.10604287939189745</v>
      </c>
      <c r="C13" s="42">
        <v>241989667</v>
      </c>
      <c r="D13" s="42">
        <v>67909662</v>
      </c>
      <c r="E13" s="24">
        <f t="shared" si="0"/>
        <v>0.2806</v>
      </c>
      <c r="F13" s="42">
        <v>174080005</v>
      </c>
      <c r="G13" s="24">
        <f t="shared" si="1"/>
        <v>0.7194</v>
      </c>
    </row>
    <row r="14" spans="1:7" ht="12.75">
      <c r="A14" s="20" t="s">
        <v>17</v>
      </c>
      <c r="B14" s="32">
        <f t="shared" si="2"/>
        <v>0.011425125679116039</v>
      </c>
      <c r="C14" s="42">
        <v>26072117</v>
      </c>
      <c r="D14" s="42">
        <v>2835290</v>
      </c>
      <c r="E14" s="24">
        <f t="shared" si="0"/>
        <v>0.1087</v>
      </c>
      <c r="F14" s="42">
        <v>23236827</v>
      </c>
      <c r="G14" s="24">
        <f t="shared" si="1"/>
        <v>0.8913</v>
      </c>
    </row>
    <row r="15" spans="1:7" ht="12.75">
      <c r="A15" s="20" t="s">
        <v>18</v>
      </c>
      <c r="B15" s="32">
        <f t="shared" si="2"/>
        <v>0.01895602666555399</v>
      </c>
      <c r="C15" s="42">
        <v>43257620</v>
      </c>
      <c r="D15" s="42">
        <v>0</v>
      </c>
      <c r="E15" s="24">
        <f t="shared" si="0"/>
        <v>0</v>
      </c>
      <c r="F15" s="42">
        <v>43257620</v>
      </c>
      <c r="G15" s="24">
        <f t="shared" si="1"/>
        <v>1</v>
      </c>
    </row>
    <row r="16" spans="1:7" ht="12.75">
      <c r="A16" s="20" t="s">
        <v>19</v>
      </c>
      <c r="B16" s="32">
        <f t="shared" si="2"/>
        <v>0.046192112642827</v>
      </c>
      <c r="C16" s="42">
        <v>105410321</v>
      </c>
      <c r="D16" s="42">
        <v>45769686</v>
      </c>
      <c r="E16" s="24">
        <f t="shared" si="0"/>
        <v>0.4342</v>
      </c>
      <c r="F16" s="42">
        <v>59640635</v>
      </c>
      <c r="G16" s="24">
        <f t="shared" si="1"/>
        <v>0.5658000000000001</v>
      </c>
    </row>
    <row r="17" spans="1:7" ht="12.75">
      <c r="A17" s="20" t="s">
        <v>20</v>
      </c>
      <c r="B17" s="32">
        <f t="shared" si="2"/>
        <v>0.007911826779665123</v>
      </c>
      <c r="C17" s="42">
        <v>18054775</v>
      </c>
      <c r="D17" s="42">
        <v>0</v>
      </c>
      <c r="E17" s="24">
        <f t="shared" si="0"/>
        <v>0</v>
      </c>
      <c r="F17" s="42">
        <v>18054775</v>
      </c>
      <c r="G17" s="24">
        <f t="shared" si="1"/>
        <v>1</v>
      </c>
    </row>
    <row r="18" spans="1:7" ht="12.75">
      <c r="A18" s="20" t="s">
        <v>21</v>
      </c>
      <c r="B18" s="32">
        <f t="shared" si="2"/>
        <v>0.03912158404807413</v>
      </c>
      <c r="C18" s="42">
        <v>89275387</v>
      </c>
      <c r="D18" s="42">
        <v>0</v>
      </c>
      <c r="E18" s="24">
        <f t="shared" si="0"/>
        <v>0</v>
      </c>
      <c r="F18" s="42">
        <v>89275387</v>
      </c>
      <c r="G18" s="24">
        <f t="shared" si="1"/>
        <v>1</v>
      </c>
    </row>
    <row r="19" spans="1:7" ht="12.75">
      <c r="A19" s="20" t="s">
        <v>22</v>
      </c>
      <c r="B19" s="32">
        <f t="shared" si="2"/>
        <v>0.6042574816731883</v>
      </c>
      <c r="C19" s="42">
        <f>1262258342+116656184</f>
        <v>1378914526</v>
      </c>
      <c r="D19" s="42">
        <v>116656184</v>
      </c>
      <c r="E19" s="24">
        <f t="shared" si="0"/>
        <v>0.0846</v>
      </c>
      <c r="F19" s="42">
        <v>1262258342</v>
      </c>
      <c r="G19" s="24">
        <f t="shared" si="1"/>
        <v>0.9154</v>
      </c>
    </row>
    <row r="20" spans="1:9" ht="12.75">
      <c r="A20" s="33" t="s">
        <v>23</v>
      </c>
      <c r="B20" s="34">
        <f>SUM(B11:B19)</f>
        <v>1</v>
      </c>
      <c r="C20" s="43">
        <f>SUM(C11:C19)</f>
        <v>2281998267</v>
      </c>
      <c r="D20" s="43">
        <v>231477211</v>
      </c>
      <c r="E20" s="35">
        <f aca="true" t="shared" si="3" ref="E20:E39">ROUND(D20/C20,4)</f>
        <v>0.1014</v>
      </c>
      <c r="F20" s="43">
        <v>1908062891</v>
      </c>
      <c r="G20" s="35">
        <f>1-E20</f>
        <v>0.8986</v>
      </c>
      <c r="I20" s="14"/>
    </row>
    <row r="21" spans="1:7" ht="12.75">
      <c r="A21" s="20" t="s">
        <v>14</v>
      </c>
      <c r="B21" s="32">
        <f>+C21/C$30</f>
        <v>0.16126378576924685</v>
      </c>
      <c r="C21" s="42">
        <v>393816418</v>
      </c>
      <c r="D21" s="42">
        <v>18092159</v>
      </c>
      <c r="E21" s="24">
        <f aca="true" t="shared" si="4" ref="E21:E29">ROUND(D21/C21,4)</f>
        <v>0.0459</v>
      </c>
      <c r="F21" s="42">
        <v>375724260</v>
      </c>
      <c r="G21" s="24">
        <f aca="true" t="shared" si="5" ref="G21:G29">1-E21</f>
        <v>0.9541</v>
      </c>
    </row>
    <row r="22" spans="1:7" ht="12.75">
      <c r="A22" s="20" t="s">
        <v>15</v>
      </c>
      <c r="B22" s="32">
        <f aca="true" t="shared" si="6" ref="B22:B29">+C22/C$30</f>
        <v>0.004546515533391641</v>
      </c>
      <c r="C22" s="42">
        <v>11102880</v>
      </c>
      <c r="D22" s="42">
        <v>31945</v>
      </c>
      <c r="E22" s="24">
        <f t="shared" si="4"/>
        <v>0.0029</v>
      </c>
      <c r="F22" s="42">
        <v>11070935</v>
      </c>
      <c r="G22" s="24">
        <f t="shared" si="5"/>
        <v>0.9971</v>
      </c>
    </row>
    <row r="23" spans="1:7" ht="12.75">
      <c r="A23" s="20" t="s">
        <v>16</v>
      </c>
      <c r="B23" s="32">
        <f t="shared" si="6"/>
        <v>0.10387635730597973</v>
      </c>
      <c r="C23" s="42">
        <v>253672669</v>
      </c>
      <c r="D23" s="42">
        <v>81424548</v>
      </c>
      <c r="E23" s="24">
        <f t="shared" si="4"/>
        <v>0.321</v>
      </c>
      <c r="F23" s="42">
        <v>172248120</v>
      </c>
      <c r="G23" s="24">
        <f t="shared" si="5"/>
        <v>0.679</v>
      </c>
    </row>
    <row r="24" spans="1:7" ht="12.75">
      <c r="A24" s="20" t="s">
        <v>17</v>
      </c>
      <c r="B24" s="32">
        <f t="shared" si="6"/>
        <v>0.011336670440005497</v>
      </c>
      <c r="C24" s="42">
        <v>27684870</v>
      </c>
      <c r="D24" s="42">
        <v>3024752</v>
      </c>
      <c r="E24" s="24">
        <f t="shared" si="4"/>
        <v>0.1093</v>
      </c>
      <c r="F24" s="42">
        <v>24660118</v>
      </c>
      <c r="G24" s="24">
        <f t="shared" si="5"/>
        <v>0.8907</v>
      </c>
    </row>
    <row r="25" spans="1:7" ht="12.75">
      <c r="A25" s="20" t="s">
        <v>18</v>
      </c>
      <c r="B25" s="32">
        <f t="shared" si="6"/>
        <v>0.019936960445558916</v>
      </c>
      <c r="C25" s="42">
        <v>48687325</v>
      </c>
      <c r="D25" s="42">
        <v>0</v>
      </c>
      <c r="E25" s="24">
        <f t="shared" si="4"/>
        <v>0</v>
      </c>
      <c r="F25" s="42">
        <v>48687325</v>
      </c>
      <c r="G25" s="24">
        <f t="shared" si="5"/>
        <v>1</v>
      </c>
    </row>
    <row r="26" spans="1:7" ht="12.75">
      <c r="A26" s="20" t="s">
        <v>19</v>
      </c>
      <c r="B26" s="32">
        <f t="shared" si="6"/>
        <v>0.04825294679674147</v>
      </c>
      <c r="C26" s="42">
        <v>117836764</v>
      </c>
      <c r="D26" s="42">
        <v>48555861</v>
      </c>
      <c r="E26" s="24">
        <f t="shared" si="4"/>
        <v>0.4121</v>
      </c>
      <c r="F26" s="42">
        <v>69280903</v>
      </c>
      <c r="G26" s="24">
        <f t="shared" si="5"/>
        <v>0.5879</v>
      </c>
    </row>
    <row r="27" spans="1:7" ht="12.75">
      <c r="A27" s="20" t="s">
        <v>20</v>
      </c>
      <c r="B27" s="32">
        <f t="shared" si="6"/>
        <v>0.007844720406501455</v>
      </c>
      <c r="C27" s="42">
        <v>19157306</v>
      </c>
      <c r="D27" s="42">
        <v>0</v>
      </c>
      <c r="E27" s="24">
        <f t="shared" si="4"/>
        <v>0</v>
      </c>
      <c r="F27" s="42">
        <v>19157306</v>
      </c>
      <c r="G27" s="24">
        <f t="shared" si="5"/>
        <v>1</v>
      </c>
    </row>
    <row r="28" spans="1:7" ht="12.75">
      <c r="A28" s="20" t="s">
        <v>21</v>
      </c>
      <c r="B28" s="32">
        <f t="shared" si="6"/>
        <v>0.03924143408256389</v>
      </c>
      <c r="C28" s="42">
        <v>95830077</v>
      </c>
      <c r="D28" s="42">
        <v>0</v>
      </c>
      <c r="E28" s="24">
        <f t="shared" si="4"/>
        <v>0</v>
      </c>
      <c r="F28" s="42">
        <v>95830077</v>
      </c>
      <c r="G28" s="24">
        <f t="shared" si="5"/>
        <v>1</v>
      </c>
    </row>
    <row r="29" spans="1:7" ht="12.75">
      <c r="A29" s="20" t="s">
        <v>22</v>
      </c>
      <c r="B29" s="32">
        <f t="shared" si="6"/>
        <v>0.6037006092200106</v>
      </c>
      <c r="C29" s="42">
        <f>1327654760+146620511</f>
        <v>1474275271</v>
      </c>
      <c r="D29" s="42">
        <v>146620511</v>
      </c>
      <c r="E29" s="24">
        <f t="shared" si="4"/>
        <v>0.0995</v>
      </c>
      <c r="F29" s="42">
        <v>1327654760</v>
      </c>
      <c r="G29" s="24">
        <f t="shared" si="5"/>
        <v>0.9005</v>
      </c>
    </row>
    <row r="30" spans="1:9" ht="12.75">
      <c r="A30" s="33" t="s">
        <v>24</v>
      </c>
      <c r="B30" s="34">
        <f>SUM(B21:B29)</f>
        <v>1</v>
      </c>
      <c r="C30" s="43">
        <f>SUM(C21:C29)</f>
        <v>2442063580</v>
      </c>
      <c r="D30" s="43">
        <v>248007108</v>
      </c>
      <c r="E30" s="35">
        <f t="shared" si="3"/>
        <v>0.1016</v>
      </c>
      <c r="F30" s="43">
        <v>2033991160</v>
      </c>
      <c r="G30" s="35">
        <f aca="true" t="shared" si="7" ref="G30:G39">1-E30</f>
        <v>0.8984</v>
      </c>
      <c r="I30" s="14"/>
    </row>
    <row r="31" spans="1:7" ht="12.75">
      <c r="A31" s="20" t="s">
        <v>14</v>
      </c>
      <c r="B31" s="32">
        <f>+C31/C$40</f>
        <v>0.16154531894606083</v>
      </c>
      <c r="C31" s="41">
        <v>417047416</v>
      </c>
      <c r="D31" s="46">
        <v>20514439</v>
      </c>
      <c r="E31" s="24">
        <f t="shared" si="3"/>
        <v>0.0492</v>
      </c>
      <c r="F31" s="49">
        <v>396532977</v>
      </c>
      <c r="G31" s="24">
        <f t="shared" si="7"/>
        <v>0.9508</v>
      </c>
    </row>
    <row r="32" spans="1:7" ht="12.75">
      <c r="A32" s="20" t="s">
        <v>15</v>
      </c>
      <c r="B32" s="32">
        <f aca="true" t="shared" si="8" ref="B32:B39">+C32/C$40</f>
        <v>0.004579481995599318</v>
      </c>
      <c r="C32" s="42">
        <v>11822448</v>
      </c>
      <c r="D32" s="47">
        <v>49350</v>
      </c>
      <c r="E32" s="24">
        <f t="shared" si="3"/>
        <v>0.0042</v>
      </c>
      <c r="F32" s="47">
        <v>11773098</v>
      </c>
      <c r="G32" s="24">
        <f t="shared" si="7"/>
        <v>0.9958</v>
      </c>
    </row>
    <row r="33" spans="1:7" ht="12.75">
      <c r="A33" s="20" t="s">
        <v>16</v>
      </c>
      <c r="B33" s="32">
        <f t="shared" si="8"/>
        <v>0.10621443231712138</v>
      </c>
      <c r="C33" s="42">
        <v>274204507</v>
      </c>
      <c r="D33" s="47">
        <v>82770123</v>
      </c>
      <c r="E33" s="24">
        <f t="shared" si="3"/>
        <v>0.3019</v>
      </c>
      <c r="F33" s="47">
        <v>191434384</v>
      </c>
      <c r="G33" s="24">
        <f t="shared" si="7"/>
        <v>0.6980999999999999</v>
      </c>
    </row>
    <row r="34" spans="1:7" ht="12.75">
      <c r="A34" s="20" t="s">
        <v>17</v>
      </c>
      <c r="B34" s="32">
        <f t="shared" si="8"/>
        <v>0.011368448560367759</v>
      </c>
      <c r="C34" s="42">
        <v>29348929</v>
      </c>
      <c r="D34" s="47">
        <v>3516796</v>
      </c>
      <c r="E34" s="24">
        <f t="shared" si="3"/>
        <v>0.1198</v>
      </c>
      <c r="F34" s="47">
        <v>25832133</v>
      </c>
      <c r="G34" s="24">
        <f t="shared" si="7"/>
        <v>0.8802</v>
      </c>
    </row>
    <row r="35" spans="1:7" ht="12.75">
      <c r="A35" s="20" t="s">
        <v>18</v>
      </c>
      <c r="B35" s="32">
        <f t="shared" si="8"/>
        <v>0.02096167756869266</v>
      </c>
      <c r="C35" s="42">
        <v>54114929</v>
      </c>
      <c r="D35" s="47">
        <v>778792</v>
      </c>
      <c r="E35" s="24">
        <f t="shared" si="3"/>
        <v>0.0144</v>
      </c>
      <c r="F35" s="47">
        <v>53336137</v>
      </c>
      <c r="G35" s="24">
        <f t="shared" si="7"/>
        <v>0.9856</v>
      </c>
    </row>
    <row r="36" spans="1:7" ht="12.75">
      <c r="A36" s="20" t="s">
        <v>19</v>
      </c>
      <c r="B36" s="32">
        <f t="shared" si="8"/>
        <v>0.047854396667650484</v>
      </c>
      <c r="C36" s="42">
        <v>123541509</v>
      </c>
      <c r="D36" s="47">
        <v>49911957</v>
      </c>
      <c r="E36" s="24">
        <f t="shared" si="3"/>
        <v>0.404</v>
      </c>
      <c r="F36" s="47">
        <v>73629553</v>
      </c>
      <c r="G36" s="24">
        <f t="shared" si="7"/>
        <v>0.596</v>
      </c>
    </row>
    <row r="37" spans="1:7" ht="12.75">
      <c r="A37" s="20" t="s">
        <v>20</v>
      </c>
      <c r="B37" s="32">
        <f t="shared" si="8"/>
        <v>0.008403906834495396</v>
      </c>
      <c r="C37" s="42">
        <v>21695631</v>
      </c>
      <c r="D37" s="47">
        <v>1478347</v>
      </c>
      <c r="E37" s="24">
        <f t="shared" si="3"/>
        <v>0.0681</v>
      </c>
      <c r="F37" s="47">
        <v>20217284</v>
      </c>
      <c r="G37" s="24">
        <f t="shared" si="7"/>
        <v>0.9319</v>
      </c>
    </row>
    <row r="38" spans="1:7" ht="12.75">
      <c r="A38" s="20" t="s">
        <v>21</v>
      </c>
      <c r="B38" s="32">
        <f t="shared" si="8"/>
        <v>0.0376019870136142</v>
      </c>
      <c r="C38" s="42">
        <v>97073760</v>
      </c>
      <c r="D38" s="47"/>
      <c r="E38" s="24">
        <f t="shared" si="3"/>
        <v>0</v>
      </c>
      <c r="F38" s="47">
        <v>97073760</v>
      </c>
      <c r="G38" s="24">
        <f t="shared" si="7"/>
        <v>1</v>
      </c>
    </row>
    <row r="39" spans="1:7" ht="12.75">
      <c r="A39" s="20" t="s">
        <v>22</v>
      </c>
      <c r="B39" s="32">
        <f t="shared" si="8"/>
        <v>0.6014703500963979</v>
      </c>
      <c r="C39" s="42">
        <f>1400854620+151908759</f>
        <v>1552763379</v>
      </c>
      <c r="D39" s="47">
        <v>151908759</v>
      </c>
      <c r="E39" s="24">
        <f t="shared" si="3"/>
        <v>0.0978</v>
      </c>
      <c r="F39" s="47">
        <v>1400854620</v>
      </c>
      <c r="G39" s="24">
        <f t="shared" si="7"/>
        <v>0.9022</v>
      </c>
    </row>
    <row r="40" spans="1:9" ht="12.75">
      <c r="A40" s="33" t="s">
        <v>25</v>
      </c>
      <c r="B40" s="34">
        <f>SUM(B31:B39)</f>
        <v>1</v>
      </c>
      <c r="C40" s="51">
        <f>SUM(C31:C39)</f>
        <v>2581612508</v>
      </c>
      <c r="D40" s="57">
        <f>SUM(D31:D39)</f>
        <v>310928563</v>
      </c>
      <c r="E40" s="35">
        <f>ROUND(D40/C40,4)</f>
        <v>0.1204</v>
      </c>
      <c r="F40" s="44">
        <f>SUM(F31:F39)</f>
        <v>2270683946</v>
      </c>
      <c r="G40" s="35">
        <f aca="true" t="shared" si="9" ref="G40:G49">1-E40</f>
        <v>0.8796</v>
      </c>
      <c r="I40" s="14"/>
    </row>
    <row r="41" spans="1:7" ht="12.75">
      <c r="A41" s="20" t="s">
        <v>14</v>
      </c>
      <c r="B41" s="32">
        <f>+C41/C$50</f>
        <v>0.16252956021561074</v>
      </c>
      <c r="C41" s="42">
        <v>442543981</v>
      </c>
      <c r="D41" s="49">
        <v>25384195</v>
      </c>
      <c r="E41" s="53">
        <f>ROUND(D41/C41,4)</f>
        <v>0.0574</v>
      </c>
      <c r="F41" s="49">
        <v>417159786</v>
      </c>
      <c r="G41" s="24">
        <f t="shared" si="9"/>
        <v>0.9426</v>
      </c>
    </row>
    <row r="42" spans="1:7" ht="12.75">
      <c r="A42" s="20" t="s">
        <v>15</v>
      </c>
      <c r="B42" s="32">
        <f aca="true" t="shared" si="10" ref="B42:B49">+C42/C$50</f>
        <v>0.004628128439655954</v>
      </c>
      <c r="C42" s="42">
        <v>12601710</v>
      </c>
      <c r="D42" s="47">
        <v>47285</v>
      </c>
      <c r="E42" s="54">
        <f>ROUND(D42/C42,4)</f>
        <v>0.0038</v>
      </c>
      <c r="F42" s="47">
        <v>12554426</v>
      </c>
      <c r="G42" s="24">
        <f t="shared" si="9"/>
        <v>0.9962</v>
      </c>
    </row>
    <row r="43" spans="1:7" ht="12.75">
      <c r="A43" s="20" t="s">
        <v>16</v>
      </c>
      <c r="B43" s="32">
        <f t="shared" si="10"/>
        <v>0.10669551148295425</v>
      </c>
      <c r="C43" s="42">
        <v>290516115</v>
      </c>
      <c r="D43" s="47">
        <v>87921549</v>
      </c>
      <c r="E43" s="54">
        <f aca="true" t="shared" si="11" ref="E43:E49">ROUND(D43/C43,4)</f>
        <v>0.3026</v>
      </c>
      <c r="F43" s="47">
        <v>202594566</v>
      </c>
      <c r="G43" s="24">
        <f t="shared" si="9"/>
        <v>0.6974</v>
      </c>
    </row>
    <row r="44" spans="1:7" ht="12.75">
      <c r="A44" s="20" t="s">
        <v>17</v>
      </c>
      <c r="B44" s="32">
        <f t="shared" si="10"/>
        <v>0.011535001151278033</v>
      </c>
      <c r="C44" s="42">
        <v>31408104</v>
      </c>
      <c r="D44" s="47">
        <v>3952671</v>
      </c>
      <c r="E44" s="54">
        <f t="shared" si="11"/>
        <v>0.1258</v>
      </c>
      <c r="F44" s="47">
        <v>27455433</v>
      </c>
      <c r="G44" s="24">
        <f t="shared" si="9"/>
        <v>0.8742</v>
      </c>
    </row>
    <row r="45" spans="1:7" ht="12.75">
      <c r="A45" s="20" t="s">
        <v>18</v>
      </c>
      <c r="B45" s="32">
        <f t="shared" si="10"/>
        <v>0.019454771637951784</v>
      </c>
      <c r="C45" s="42">
        <v>52972469</v>
      </c>
      <c r="D45" s="47">
        <v>0</v>
      </c>
      <c r="E45" s="54">
        <f t="shared" si="11"/>
        <v>0</v>
      </c>
      <c r="F45" s="47">
        <v>52972469</v>
      </c>
      <c r="G45" s="24">
        <f t="shared" si="9"/>
        <v>1</v>
      </c>
    </row>
    <row r="46" spans="1:7" ht="12.75">
      <c r="A46" s="20" t="s">
        <v>19</v>
      </c>
      <c r="B46" s="32">
        <f t="shared" si="10"/>
        <v>0.047160386443941126</v>
      </c>
      <c r="C46" s="42">
        <v>128410765</v>
      </c>
      <c r="D46" s="47">
        <v>54683727</v>
      </c>
      <c r="E46" s="54">
        <f t="shared" si="11"/>
        <v>0.4259</v>
      </c>
      <c r="F46" s="47">
        <v>73727038</v>
      </c>
      <c r="G46" s="24">
        <f t="shared" si="9"/>
        <v>0.5741</v>
      </c>
    </row>
    <row r="47" spans="1:7" ht="12.75">
      <c r="A47" s="20" t="s">
        <v>20</v>
      </c>
      <c r="B47" s="32">
        <f t="shared" si="10"/>
        <v>0.00848809695096994</v>
      </c>
      <c r="C47" s="42">
        <v>23111834</v>
      </c>
      <c r="D47" s="47">
        <v>1596418</v>
      </c>
      <c r="E47" s="54">
        <f t="shared" si="11"/>
        <v>0.0691</v>
      </c>
      <c r="F47" s="47">
        <v>21515416</v>
      </c>
      <c r="G47" s="24">
        <f t="shared" si="9"/>
        <v>0.9309000000000001</v>
      </c>
    </row>
    <row r="48" spans="1:7" ht="12.75">
      <c r="A48" s="20" t="s">
        <v>21</v>
      </c>
      <c r="B48" s="32">
        <f t="shared" si="10"/>
        <v>0.04007756110854496</v>
      </c>
      <c r="C48" s="42">
        <v>109125278</v>
      </c>
      <c r="D48" s="47">
        <v>0</v>
      </c>
      <c r="E48" s="54">
        <f t="shared" si="11"/>
        <v>0</v>
      </c>
      <c r="F48" s="47">
        <v>109125278</v>
      </c>
      <c r="G48" s="24">
        <f t="shared" si="9"/>
        <v>1</v>
      </c>
    </row>
    <row r="49" spans="1:7" ht="12.75">
      <c r="A49" s="20" t="s">
        <v>22</v>
      </c>
      <c r="B49" s="32">
        <f t="shared" si="10"/>
        <v>0.5994309825690932</v>
      </c>
      <c r="C49" s="42">
        <f>1475556183+156605825</f>
        <v>1632162008</v>
      </c>
      <c r="D49" s="47">
        <v>156605824</v>
      </c>
      <c r="E49" s="54">
        <f t="shared" si="11"/>
        <v>0.0959</v>
      </c>
      <c r="F49" s="47">
        <v>1475556183</v>
      </c>
      <c r="G49" s="24">
        <f t="shared" si="9"/>
        <v>0.9041</v>
      </c>
    </row>
    <row r="50" spans="1:9" ht="12.75">
      <c r="A50" s="33" t="s">
        <v>26</v>
      </c>
      <c r="B50" s="34">
        <f>SUM(B41:B49)</f>
        <v>1</v>
      </c>
      <c r="C50" s="45">
        <f>SUM(C41:C49)</f>
        <v>2722852264</v>
      </c>
      <c r="D50" s="48">
        <f>SUM(D41:D49)</f>
        <v>330191669</v>
      </c>
      <c r="E50" s="35">
        <f>ROUND(D50/C50,4)</f>
        <v>0.1213</v>
      </c>
      <c r="F50" s="48">
        <f>SUM(F41:F49)</f>
        <v>2392660595</v>
      </c>
      <c r="G50" s="35">
        <f>1-E50</f>
        <v>0.8787</v>
      </c>
      <c r="I50" s="14"/>
    </row>
    <row r="51" spans="1:7" ht="12.75">
      <c r="A51" s="20" t="s">
        <v>14</v>
      </c>
      <c r="B51" s="32">
        <f>+C51/C$60</f>
        <v>0.16139557432267534</v>
      </c>
      <c r="C51" s="42">
        <v>464194036</v>
      </c>
      <c r="D51" s="49">
        <v>23522968</v>
      </c>
      <c r="E51" s="53">
        <v>0.0507</v>
      </c>
      <c r="F51" s="49">
        <v>440671067</v>
      </c>
      <c r="G51" s="24">
        <v>0.9493</v>
      </c>
    </row>
    <row r="52" spans="1:7" ht="12.75">
      <c r="A52" s="20" t="s">
        <v>15</v>
      </c>
      <c r="B52" s="32">
        <f aca="true" t="shared" si="12" ref="B52:B59">+C52/C$60</f>
        <v>0.00454817181149983</v>
      </c>
      <c r="C52" s="42">
        <v>13081116</v>
      </c>
      <c r="D52" s="47">
        <v>44150</v>
      </c>
      <c r="E52" s="54">
        <v>0.0034</v>
      </c>
      <c r="F52" s="47">
        <v>13036967</v>
      </c>
      <c r="G52" s="24">
        <v>0.9966</v>
      </c>
    </row>
    <row r="53" spans="1:7" ht="12.75">
      <c r="A53" s="20" t="s">
        <v>16</v>
      </c>
      <c r="B53" s="32">
        <f t="shared" si="12"/>
        <v>0.10822962309425468</v>
      </c>
      <c r="C53" s="42">
        <v>311282052</v>
      </c>
      <c r="D53" s="47">
        <v>97619833</v>
      </c>
      <c r="E53" s="54">
        <v>0.3136</v>
      </c>
      <c r="F53" s="47">
        <v>213662218</v>
      </c>
      <c r="G53" s="24">
        <v>0.6864</v>
      </c>
    </row>
    <row r="54" spans="1:7" ht="12.75">
      <c r="A54" s="20" t="s">
        <v>17</v>
      </c>
      <c r="B54" s="32">
        <f t="shared" si="12"/>
        <v>0.012032942882962031</v>
      </c>
      <c r="C54" s="42">
        <v>34608262</v>
      </c>
      <c r="D54" s="47">
        <v>5521171</v>
      </c>
      <c r="E54" s="54">
        <v>0.1595</v>
      </c>
      <c r="F54" s="47">
        <v>29087091</v>
      </c>
      <c r="G54" s="24">
        <v>0.8405</v>
      </c>
    </row>
    <row r="55" spans="1:7" ht="12.75">
      <c r="A55" s="20" t="s">
        <v>18</v>
      </c>
      <c r="B55" s="32">
        <f t="shared" si="12"/>
        <v>0.019379865690565587</v>
      </c>
      <c r="C55" s="42">
        <v>55738939</v>
      </c>
      <c r="D55" s="47">
        <v>0</v>
      </c>
      <c r="E55" s="54">
        <v>0</v>
      </c>
      <c r="F55" s="47">
        <v>55738939</v>
      </c>
      <c r="G55" s="24">
        <v>1</v>
      </c>
    </row>
    <row r="56" spans="1:7" ht="12.75">
      <c r="A56" s="20" t="s">
        <v>19</v>
      </c>
      <c r="B56" s="32">
        <f t="shared" si="12"/>
        <v>0.045421944659496054</v>
      </c>
      <c r="C56" s="42">
        <v>130639244</v>
      </c>
      <c r="D56" s="47">
        <v>54648001</v>
      </c>
      <c r="E56" s="54">
        <v>0.4183</v>
      </c>
      <c r="F56" s="47">
        <v>75991244</v>
      </c>
      <c r="G56" s="24">
        <v>0.5817</v>
      </c>
    </row>
    <row r="57" spans="1:7" ht="12.75">
      <c r="A57" s="20" t="s">
        <v>20</v>
      </c>
      <c r="B57" s="32">
        <f t="shared" si="12"/>
        <v>0.008354837559115487</v>
      </c>
      <c r="C57" s="42">
        <v>24029567</v>
      </c>
      <c r="D57" s="47">
        <v>1528581</v>
      </c>
      <c r="E57" s="54">
        <v>0.0636</v>
      </c>
      <c r="F57" s="47">
        <v>22500986</v>
      </c>
      <c r="G57" s="24">
        <v>0.9364</v>
      </c>
    </row>
    <row r="58" spans="1:7" ht="12.75">
      <c r="A58" s="20" t="s">
        <v>21</v>
      </c>
      <c r="B58" s="32">
        <f t="shared" si="12"/>
        <v>0.043917216168752674</v>
      </c>
      <c r="C58" s="42">
        <v>126311455</v>
      </c>
      <c r="D58" s="47">
        <v>0</v>
      </c>
      <c r="E58" s="54">
        <v>0</v>
      </c>
      <c r="F58" s="47">
        <v>126311455</v>
      </c>
      <c r="G58" s="24">
        <v>1</v>
      </c>
    </row>
    <row r="59" spans="1:7" ht="12.75">
      <c r="A59" s="20" t="s">
        <v>22</v>
      </c>
      <c r="B59" s="32">
        <f t="shared" si="12"/>
        <v>0.5967198238106783</v>
      </c>
      <c r="C59" s="42">
        <v>1716241505</v>
      </c>
      <c r="D59" s="47">
        <v>166214806</v>
      </c>
      <c r="E59" s="54">
        <v>0.0968</v>
      </c>
      <c r="F59" s="47">
        <v>1550026699</v>
      </c>
      <c r="G59" s="24">
        <v>0.9032</v>
      </c>
    </row>
    <row r="60" spans="1:9" ht="12.75">
      <c r="A60" s="33" t="s">
        <v>27</v>
      </c>
      <c r="B60" s="34">
        <f>SUM(B51:B59)</f>
        <v>1</v>
      </c>
      <c r="C60" s="50">
        <f>SUM(C51:C59)</f>
        <v>2876126176</v>
      </c>
      <c r="D60" s="55">
        <f>SUM(D51:D59)</f>
        <v>349099510</v>
      </c>
      <c r="E60" s="56">
        <f aca="true" t="shared" si="13" ref="E60:E65">ROUND(D60/C60,4)</f>
        <v>0.1214</v>
      </c>
      <c r="F60" s="55">
        <f>SUM(F51:F59)</f>
        <v>2527026666</v>
      </c>
      <c r="G60" s="35">
        <f>1-E60</f>
        <v>0.8786</v>
      </c>
      <c r="I60" s="14"/>
    </row>
    <row r="61" spans="1:7" ht="12.75">
      <c r="A61" s="20" t="s">
        <v>14</v>
      </c>
      <c r="B61" s="32">
        <f>+C61/C$70</f>
        <v>0.16464432976974047</v>
      </c>
      <c r="C61" s="42">
        <v>492464502</v>
      </c>
      <c r="D61" s="47">
        <v>22932151</v>
      </c>
      <c r="E61" s="24">
        <f t="shared" si="13"/>
        <v>0.0466</v>
      </c>
      <c r="F61" s="47">
        <v>469532350</v>
      </c>
      <c r="G61" s="24">
        <f>1-E61</f>
        <v>0.9534</v>
      </c>
    </row>
    <row r="62" spans="1:7" ht="12.75">
      <c r="A62" s="20" t="s">
        <v>15</v>
      </c>
      <c r="B62" s="32">
        <f aca="true" t="shared" si="14" ref="B62:B69">+C62/C$70</f>
        <v>0.004655536808824296</v>
      </c>
      <c r="C62" s="42">
        <v>13925087</v>
      </c>
      <c r="D62" s="47">
        <v>44145</v>
      </c>
      <c r="E62" s="24">
        <f t="shared" si="13"/>
        <v>0.0032</v>
      </c>
      <c r="F62" s="47">
        <v>13880942</v>
      </c>
      <c r="G62" s="24">
        <f>1-E62</f>
        <v>0.9968</v>
      </c>
    </row>
    <row r="63" spans="1:7" ht="12.75">
      <c r="A63" s="20" t="s">
        <v>16</v>
      </c>
      <c r="B63" s="32">
        <f t="shared" si="14"/>
        <v>0.1072570913262819</v>
      </c>
      <c r="C63" s="42">
        <v>320814632</v>
      </c>
      <c r="D63" s="47">
        <v>96518780</v>
      </c>
      <c r="E63" s="24">
        <f t="shared" si="13"/>
        <v>0.3009</v>
      </c>
      <c r="F63" s="47">
        <v>224295853</v>
      </c>
      <c r="G63" s="24">
        <f aca="true" t="shared" si="15" ref="G63:G70">1-E63</f>
        <v>0.6991</v>
      </c>
    </row>
    <row r="64" spans="1:7" ht="12.75">
      <c r="A64" s="20" t="s">
        <v>17</v>
      </c>
      <c r="B64" s="32">
        <f t="shared" si="14"/>
        <v>0.01203719785373331</v>
      </c>
      <c r="C64" s="42">
        <v>36004232</v>
      </c>
      <c r="D64" s="47">
        <v>5281467</v>
      </c>
      <c r="E64" s="24">
        <f t="shared" si="13"/>
        <v>0.1467</v>
      </c>
      <c r="F64" s="47">
        <v>30722765</v>
      </c>
      <c r="G64" s="24">
        <f t="shared" si="15"/>
        <v>0.8533</v>
      </c>
    </row>
    <row r="65" spans="1:7" ht="12.75">
      <c r="A65" s="20" t="s">
        <v>18</v>
      </c>
      <c r="B65" s="32">
        <f t="shared" si="14"/>
        <v>0.0185493317512466</v>
      </c>
      <c r="C65" s="42">
        <v>55482551</v>
      </c>
      <c r="D65" s="47">
        <v>0</v>
      </c>
      <c r="E65" s="24">
        <f t="shared" si="13"/>
        <v>0</v>
      </c>
      <c r="F65" s="47">
        <v>55482551</v>
      </c>
      <c r="G65" s="24">
        <f t="shared" si="15"/>
        <v>1</v>
      </c>
    </row>
    <row r="66" spans="1:7" ht="12.75">
      <c r="A66" s="20" t="s">
        <v>19</v>
      </c>
      <c r="B66" s="32">
        <f t="shared" si="14"/>
        <v>0.04500186377609891</v>
      </c>
      <c r="C66" s="42">
        <v>134604213</v>
      </c>
      <c r="D66" s="47">
        <v>63670133</v>
      </c>
      <c r="E66" s="24">
        <f>ROUND(D66/C66,4)</f>
        <v>0.473</v>
      </c>
      <c r="F66" s="47">
        <v>70934080</v>
      </c>
      <c r="G66" s="24">
        <f t="shared" si="15"/>
        <v>0.527</v>
      </c>
    </row>
    <row r="67" spans="1:7" ht="12.75">
      <c r="A67" s="20" t="s">
        <v>20</v>
      </c>
      <c r="B67" s="32">
        <f t="shared" si="14"/>
        <v>0.008455495274072751</v>
      </c>
      <c r="C67" s="42">
        <v>25291070</v>
      </c>
      <c r="D67" s="47">
        <v>1806162</v>
      </c>
      <c r="E67" s="24">
        <f>ROUND(D67/C67,4)</f>
        <v>0.0714</v>
      </c>
      <c r="F67" s="47">
        <v>23484908</v>
      </c>
      <c r="G67" s="24">
        <f t="shared" si="15"/>
        <v>0.9286</v>
      </c>
    </row>
    <row r="68" spans="1:7" ht="12.75">
      <c r="A68" s="20" t="s">
        <v>21</v>
      </c>
      <c r="B68" s="32">
        <f t="shared" si="14"/>
        <v>0.04468236087811456</v>
      </c>
      <c r="C68" s="42">
        <v>133648554</v>
      </c>
      <c r="D68" s="47">
        <v>0</v>
      </c>
      <c r="E68" s="24">
        <f>ROUND(D68/C68,4)</f>
        <v>0</v>
      </c>
      <c r="F68" s="47">
        <v>133648554</v>
      </c>
      <c r="G68" s="24">
        <f t="shared" si="15"/>
        <v>1</v>
      </c>
    </row>
    <row r="69" spans="1:7" ht="12.75">
      <c r="A69" s="20" t="s">
        <v>22</v>
      </c>
      <c r="B69" s="32">
        <f t="shared" si="14"/>
        <v>0.5947167925618871</v>
      </c>
      <c r="C69" s="42">
        <f>1608710663+170135347</f>
        <v>1778846010</v>
      </c>
      <c r="D69" s="47">
        <v>170135347</v>
      </c>
      <c r="E69" s="24">
        <f>ROUND(D69/C69,4)</f>
        <v>0.0956</v>
      </c>
      <c r="F69" s="47">
        <v>1608710663</v>
      </c>
      <c r="G69" s="24">
        <f t="shared" si="15"/>
        <v>0.9044</v>
      </c>
    </row>
    <row r="70" spans="1:7" ht="12.75">
      <c r="A70" s="33" t="s">
        <v>28</v>
      </c>
      <c r="B70" s="34">
        <f>SUM(B61:B69)</f>
        <v>1</v>
      </c>
      <c r="C70" s="45">
        <f>SUM(C61:C69)</f>
        <v>2991080851</v>
      </c>
      <c r="D70" s="48">
        <f>SUM(D61:D69)</f>
        <v>360388185</v>
      </c>
      <c r="E70" s="35">
        <f>ROUND(D70/C70,4)</f>
        <v>0.1205</v>
      </c>
      <c r="F70" s="48">
        <f>SUM(F61:F69)</f>
        <v>2630692666</v>
      </c>
      <c r="G70" s="35">
        <f t="shared" si="15"/>
        <v>0.8795</v>
      </c>
    </row>
  </sheetData>
  <sheetProtection/>
  <printOptions horizontalCentered="1"/>
  <pageMargins left="0.5" right="0.5" top="0.5" bottom="0.75" header="0" footer="0.25"/>
  <pageSetup fitToHeight="1" fitToWidth="1" horizontalDpi="600" verticalDpi="600" orientation="portrait" r:id="rId1"/>
  <headerFooter alignWithMargins="0">
    <oddFooter>&amp;CNebraska Department of Revenue, Property Assessment Division 2015 Annual Report&amp;RTable 5, Page 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selection activeCell="M29" sqref="M29"/>
    </sheetView>
  </sheetViews>
  <sheetFormatPr defaultColWidth="9.33203125" defaultRowHeight="12.75"/>
  <cols>
    <col min="1" max="1" width="21.83203125" style="0" customWidth="1"/>
    <col min="2" max="2" width="9.66015625" style="0" bestFit="1" customWidth="1"/>
    <col min="3" max="3" width="16.16015625" style="0" bestFit="1" customWidth="1"/>
    <col min="4" max="4" width="15.16015625" style="0" bestFit="1" customWidth="1"/>
    <col min="5" max="5" width="8.33203125" style="2" bestFit="1" customWidth="1"/>
    <col min="6" max="6" width="15.16015625" style="0" bestFit="1" customWidth="1"/>
    <col min="7" max="7" width="13.66015625" style="2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7.66015625" style="0" customWidth="1"/>
    <col min="13" max="13" width="15.66015625" style="0" bestFit="1" customWidth="1"/>
  </cols>
  <sheetData>
    <row r="1" spans="1:14" ht="14.25">
      <c r="A1" s="6" t="s">
        <v>36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14" ht="4.5" customHeight="1">
      <c r="A3" s="9"/>
      <c r="B3" s="9"/>
      <c r="C3" s="1"/>
      <c r="D3" s="10"/>
      <c r="E3" s="11"/>
      <c r="F3" s="10"/>
      <c r="G3" s="3"/>
      <c r="H3" s="1"/>
      <c r="I3" s="5"/>
      <c r="J3" s="1"/>
      <c r="K3" s="1"/>
      <c r="L3" s="1"/>
      <c r="M3" s="1"/>
      <c r="N3" s="1"/>
    </row>
    <row r="4" spans="1:7" s="12" customFormat="1" ht="12.75">
      <c r="A4" s="30" t="s">
        <v>2</v>
      </c>
      <c r="B4" s="31" t="s">
        <v>6</v>
      </c>
      <c r="C4" s="15" t="s">
        <v>9</v>
      </c>
      <c r="D4" s="15" t="s">
        <v>0</v>
      </c>
      <c r="E4" s="19" t="s">
        <v>4</v>
      </c>
      <c r="F4" s="15" t="s">
        <v>30</v>
      </c>
      <c r="G4" s="19" t="s">
        <v>5</v>
      </c>
    </row>
    <row r="5" spans="1:7" ht="12.75">
      <c r="A5" s="20" t="s">
        <v>14</v>
      </c>
      <c r="B5" s="32">
        <f>+C5/C$14</f>
        <v>0.1651147463037412</v>
      </c>
      <c r="C5" s="42">
        <v>513300120.56</v>
      </c>
      <c r="D5" s="47">
        <v>20858619.37</v>
      </c>
      <c r="E5" s="24">
        <f aca="true" t="shared" si="0" ref="E5:E13">ROUND(D5/C5,4)</f>
        <v>0.0406</v>
      </c>
      <c r="F5" s="47">
        <v>492441501.19</v>
      </c>
      <c r="G5" s="24">
        <f aca="true" t="shared" si="1" ref="G5:G13">1-E5</f>
        <v>0.9594</v>
      </c>
    </row>
    <row r="6" spans="1:7" ht="12.75">
      <c r="A6" s="20" t="s">
        <v>15</v>
      </c>
      <c r="B6" s="32">
        <f aca="true" t="shared" si="2" ref="B6:B13">+C6/C$14</f>
        <v>0.004699157525030132</v>
      </c>
      <c r="C6" s="42">
        <v>14608496.08</v>
      </c>
      <c r="D6" s="47">
        <v>44144.54</v>
      </c>
      <c r="E6" s="24">
        <f t="shared" si="0"/>
        <v>0.003</v>
      </c>
      <c r="F6" s="47">
        <v>14564351.54</v>
      </c>
      <c r="G6" s="24">
        <f t="shared" si="1"/>
        <v>0.997</v>
      </c>
    </row>
    <row r="7" spans="1:7" ht="12.75">
      <c r="A7" s="20" t="s">
        <v>16</v>
      </c>
      <c r="B7" s="32">
        <f t="shared" si="2"/>
        <v>0.10734820034974567</v>
      </c>
      <c r="C7" s="42">
        <v>333718492.23</v>
      </c>
      <c r="D7" s="47">
        <v>97644158.2199999</v>
      </c>
      <c r="E7" s="24">
        <f t="shared" si="0"/>
        <v>0.2926</v>
      </c>
      <c r="F7" s="47">
        <v>236074334.01</v>
      </c>
      <c r="G7" s="24">
        <f t="shared" si="1"/>
        <v>0.7074</v>
      </c>
    </row>
    <row r="8" spans="1:7" ht="12.75">
      <c r="A8" s="20" t="s">
        <v>17</v>
      </c>
      <c r="B8" s="32">
        <f t="shared" si="2"/>
        <v>0.012002579659059596</v>
      </c>
      <c r="C8" s="42">
        <v>37312994.29</v>
      </c>
      <c r="D8" s="47">
        <v>5721685.23</v>
      </c>
      <c r="E8" s="24">
        <f t="shared" si="0"/>
        <v>0.1533</v>
      </c>
      <c r="F8" s="47">
        <v>31591309.06</v>
      </c>
      <c r="G8" s="24">
        <f t="shared" si="1"/>
        <v>0.8467</v>
      </c>
    </row>
    <row r="9" spans="1:7" ht="12.75">
      <c r="A9" s="20" t="s">
        <v>18</v>
      </c>
      <c r="B9" s="32">
        <f t="shared" si="2"/>
        <v>0.019337637475111358</v>
      </c>
      <c r="C9" s="42">
        <v>60115839.86</v>
      </c>
      <c r="D9" s="47">
        <v>0</v>
      </c>
      <c r="E9" s="24">
        <f t="shared" si="0"/>
        <v>0</v>
      </c>
      <c r="F9" s="47">
        <v>60115839.86</v>
      </c>
      <c r="G9" s="24">
        <f t="shared" si="1"/>
        <v>1</v>
      </c>
    </row>
    <row r="10" spans="1:7" ht="12.75">
      <c r="A10" s="20" t="s">
        <v>19</v>
      </c>
      <c r="B10" s="32">
        <f t="shared" si="2"/>
        <v>0.044667331691081946</v>
      </c>
      <c r="C10" s="42">
        <v>138859473.52</v>
      </c>
      <c r="D10" s="47">
        <v>60395468.13</v>
      </c>
      <c r="E10" s="24">
        <f t="shared" si="0"/>
        <v>0.4349</v>
      </c>
      <c r="F10" s="47">
        <v>78464005.39</v>
      </c>
      <c r="G10" s="24">
        <f t="shared" si="1"/>
        <v>0.5650999999999999</v>
      </c>
    </row>
    <row r="11" spans="1:7" ht="12.75">
      <c r="A11" s="20" t="s">
        <v>20</v>
      </c>
      <c r="B11" s="32">
        <f t="shared" si="2"/>
        <v>0.008446633316214699</v>
      </c>
      <c r="C11" s="42">
        <v>26258453.57</v>
      </c>
      <c r="D11" s="47">
        <v>1795259.25</v>
      </c>
      <c r="E11" s="24">
        <f t="shared" si="0"/>
        <v>0.0684</v>
      </c>
      <c r="F11" s="47">
        <v>24463194.32</v>
      </c>
      <c r="G11" s="24">
        <f t="shared" si="1"/>
        <v>0.9316</v>
      </c>
    </row>
    <row r="12" spans="1:7" ht="12.75">
      <c r="A12" s="20" t="s">
        <v>21</v>
      </c>
      <c r="B12" s="32">
        <f t="shared" si="2"/>
        <v>0.045464116599664185</v>
      </c>
      <c r="C12" s="42">
        <v>141336476.93</v>
      </c>
      <c r="D12" s="47">
        <v>3439.44</v>
      </c>
      <c r="E12" s="24">
        <f t="shared" si="0"/>
        <v>0</v>
      </c>
      <c r="F12" s="47">
        <v>141333037.49</v>
      </c>
      <c r="G12" s="24">
        <f t="shared" si="1"/>
        <v>1</v>
      </c>
    </row>
    <row r="13" spans="1:7" ht="12.75">
      <c r="A13" s="20" t="s">
        <v>22</v>
      </c>
      <c r="B13" s="32">
        <f t="shared" si="2"/>
        <v>0.5929195970803514</v>
      </c>
      <c r="C13" s="42">
        <f>1670939160.32+172298391</f>
        <v>1843237551.32</v>
      </c>
      <c r="D13" s="47">
        <v>172298390.88</v>
      </c>
      <c r="E13" s="24">
        <f t="shared" si="0"/>
        <v>0.0935</v>
      </c>
      <c r="F13" s="47">
        <v>1670939160.3200002</v>
      </c>
      <c r="G13" s="24">
        <f t="shared" si="1"/>
        <v>0.9065</v>
      </c>
    </row>
    <row r="14" spans="1:9" ht="12.75">
      <c r="A14" s="33" t="s">
        <v>29</v>
      </c>
      <c r="B14" s="34">
        <f>SUM(B5:B13)</f>
        <v>1.0000000000000002</v>
      </c>
      <c r="C14" s="45">
        <f>SUM(C5:C13)</f>
        <v>3108747898.3599997</v>
      </c>
      <c r="D14" s="48">
        <f>SUM(D5:D13)</f>
        <v>358761165.0599999</v>
      </c>
      <c r="E14" s="35">
        <f aca="true" t="shared" si="3" ref="E14:E20">ROUND(D14/C14,4)</f>
        <v>0.1154</v>
      </c>
      <c r="F14" s="48">
        <f>SUM(F5:F13)</f>
        <v>2749986733.1800003</v>
      </c>
      <c r="G14" s="35">
        <f aca="true" t="shared" si="4" ref="G14:G23">1-E14</f>
        <v>0.8846</v>
      </c>
      <c r="I14" s="14"/>
    </row>
    <row r="15" spans="1:7" ht="12.75">
      <c r="A15" s="20" t="s">
        <v>14</v>
      </c>
      <c r="B15" s="32">
        <f>+C15/C$24</f>
        <v>0.16762913653709388</v>
      </c>
      <c r="C15" s="42">
        <v>541757211.73</v>
      </c>
      <c r="D15" s="47">
        <v>23368609.36</v>
      </c>
      <c r="E15" s="24">
        <f t="shared" si="3"/>
        <v>0.0431</v>
      </c>
      <c r="F15" s="47">
        <v>518388602.37</v>
      </c>
      <c r="G15" s="24">
        <f t="shared" si="4"/>
        <v>0.9569</v>
      </c>
    </row>
    <row r="16" spans="1:7" ht="12.75">
      <c r="A16" s="20" t="s">
        <v>15</v>
      </c>
      <c r="B16" s="32">
        <f aca="true" t="shared" si="5" ref="B16:B23">+C16/C$24</f>
        <v>0.0046750630911626765</v>
      </c>
      <c r="C16" s="42">
        <v>15109241.73</v>
      </c>
      <c r="D16" s="47">
        <v>46272.51</v>
      </c>
      <c r="E16" s="24">
        <f t="shared" si="3"/>
        <v>0.0031</v>
      </c>
      <c r="F16" s="47">
        <v>15062969.22</v>
      </c>
      <c r="G16" s="24">
        <f t="shared" si="4"/>
        <v>0.9969</v>
      </c>
    </row>
    <row r="17" spans="1:7" ht="12.75">
      <c r="A17" s="20" t="s">
        <v>16</v>
      </c>
      <c r="B17" s="32">
        <f t="shared" si="5"/>
        <v>0.10539093072598374</v>
      </c>
      <c r="C17" s="42">
        <v>340610814.75</v>
      </c>
      <c r="D17" s="47">
        <v>98214982.41</v>
      </c>
      <c r="E17" s="24">
        <f t="shared" si="3"/>
        <v>0.2883</v>
      </c>
      <c r="F17" s="47">
        <v>242395832.34</v>
      </c>
      <c r="G17" s="24">
        <f t="shared" si="4"/>
        <v>0.7117</v>
      </c>
    </row>
    <row r="18" spans="1:7" ht="12.75">
      <c r="A18" s="20" t="s">
        <v>17</v>
      </c>
      <c r="B18" s="32">
        <f t="shared" si="5"/>
        <v>0.012374540170123774</v>
      </c>
      <c r="C18" s="42">
        <v>39993025.78</v>
      </c>
      <c r="D18" s="47">
        <v>5922884.48</v>
      </c>
      <c r="E18" s="24">
        <f t="shared" si="3"/>
        <v>0.1481</v>
      </c>
      <c r="F18" s="47">
        <v>34070141.3</v>
      </c>
      <c r="G18" s="24">
        <f t="shared" si="4"/>
        <v>0.8519</v>
      </c>
    </row>
    <row r="19" spans="1:7" ht="12.75">
      <c r="A19" s="20" t="s">
        <v>18</v>
      </c>
      <c r="B19" s="32">
        <f t="shared" si="5"/>
        <v>0.01860546136567025</v>
      </c>
      <c r="C19" s="42">
        <v>60130613.81</v>
      </c>
      <c r="D19" s="47">
        <v>0</v>
      </c>
      <c r="E19" s="24">
        <f t="shared" si="3"/>
        <v>0</v>
      </c>
      <c r="F19" s="47">
        <v>60130613.81</v>
      </c>
      <c r="G19" s="24">
        <f t="shared" si="4"/>
        <v>1</v>
      </c>
    </row>
    <row r="20" spans="1:7" ht="12.75">
      <c r="A20" s="20" t="s">
        <v>19</v>
      </c>
      <c r="B20" s="32">
        <f t="shared" si="5"/>
        <v>0.04153319782959454</v>
      </c>
      <c r="C20" s="42">
        <v>134230300.98</v>
      </c>
      <c r="D20" s="47">
        <v>66288788.45</v>
      </c>
      <c r="E20" s="24">
        <f t="shared" si="3"/>
        <v>0.4938</v>
      </c>
      <c r="F20" s="47">
        <v>67941512.5299999</v>
      </c>
      <c r="G20" s="24">
        <f t="shared" si="4"/>
        <v>0.5062</v>
      </c>
    </row>
    <row r="21" spans="1:7" ht="12.75">
      <c r="A21" s="20" t="s">
        <v>20</v>
      </c>
      <c r="B21" s="32">
        <f t="shared" si="5"/>
        <v>0.008358559989024924</v>
      </c>
      <c r="C21" s="42">
        <v>27013860.76</v>
      </c>
      <c r="D21" s="47">
        <v>1171601.4</v>
      </c>
      <c r="E21" s="24">
        <f>ROUND(D21/C21,4)</f>
        <v>0.0434</v>
      </c>
      <c r="F21" s="47">
        <v>25842259.36</v>
      </c>
      <c r="G21" s="24">
        <f t="shared" si="4"/>
        <v>0.9566</v>
      </c>
    </row>
    <row r="22" spans="1:7" ht="12.75">
      <c r="A22" s="20" t="s">
        <v>21</v>
      </c>
      <c r="B22" s="32">
        <f t="shared" si="5"/>
        <v>0.046535272725667605</v>
      </c>
      <c r="C22" s="42">
        <v>150396405.54</v>
      </c>
      <c r="D22" s="47">
        <v>0</v>
      </c>
      <c r="E22" s="24">
        <f>ROUND(D22/C22,4)</f>
        <v>0</v>
      </c>
      <c r="F22" s="47">
        <v>150396405.54</v>
      </c>
      <c r="G22" s="24">
        <f t="shared" si="4"/>
        <v>1</v>
      </c>
    </row>
    <row r="23" spans="1:7" ht="12.75">
      <c r="A23" s="20" t="s">
        <v>22</v>
      </c>
      <c r="B23" s="32">
        <f t="shared" si="5"/>
        <v>0.5948978375656786</v>
      </c>
      <c r="C23" s="42">
        <f>1749387779+173250495</f>
        <v>1922638274</v>
      </c>
      <c r="D23" s="47">
        <v>173250495</v>
      </c>
      <c r="E23" s="24">
        <f>ROUND(D23/C23,4)</f>
        <v>0.0901</v>
      </c>
      <c r="F23" s="47">
        <v>1749387779</v>
      </c>
      <c r="G23" s="24">
        <f t="shared" si="4"/>
        <v>0.9099</v>
      </c>
    </row>
    <row r="24" spans="1:9" ht="12.75">
      <c r="A24" s="33" t="s">
        <v>31</v>
      </c>
      <c r="B24" s="34">
        <f>SUM(B15:B23)</f>
        <v>1</v>
      </c>
      <c r="C24" s="45">
        <f>SUM(C15:C23)</f>
        <v>3231879749.08</v>
      </c>
      <c r="D24" s="48">
        <f>SUM(D15:D23)</f>
        <v>368263633.61</v>
      </c>
      <c r="E24" s="35">
        <f>ROUND(D24/C24,4)</f>
        <v>0.1139</v>
      </c>
      <c r="F24" s="48">
        <f>SUM(F15:F23)</f>
        <v>2863616115.47</v>
      </c>
      <c r="G24" s="35">
        <f>1-E24</f>
        <v>0.8861</v>
      </c>
      <c r="I24" s="14"/>
    </row>
    <row r="25" spans="1:7" ht="12.75">
      <c r="A25" s="20" t="s">
        <v>14</v>
      </c>
      <c r="B25" s="32">
        <f>+C25/C$34</f>
        <v>0.16599924697128277</v>
      </c>
      <c r="C25" s="42">
        <v>564516999</v>
      </c>
      <c r="D25" s="47">
        <v>25367223</v>
      </c>
      <c r="E25" s="24">
        <f aca="true" t="shared" si="6" ref="E25:E30">ROUND(D25/C25,4)</f>
        <v>0.0449</v>
      </c>
      <c r="F25" s="47">
        <v>539149779</v>
      </c>
      <c r="G25" s="24">
        <f aca="true" t="shared" si="7" ref="G25:G33">1-E25</f>
        <v>0.9551</v>
      </c>
    </row>
    <row r="26" spans="1:7" ht="12.75">
      <c r="A26" s="20" t="s">
        <v>15</v>
      </c>
      <c r="B26" s="32">
        <f aca="true" t="shared" si="8" ref="B26:B33">+C26/C$34</f>
        <v>0.004734272408129638</v>
      </c>
      <c r="C26" s="42">
        <v>16099936</v>
      </c>
      <c r="D26" s="47">
        <v>57114</v>
      </c>
      <c r="E26" s="24">
        <f t="shared" si="6"/>
        <v>0.0035</v>
      </c>
      <c r="F26" s="47">
        <v>16042821</v>
      </c>
      <c r="G26" s="24">
        <f t="shared" si="7"/>
        <v>0.9965</v>
      </c>
    </row>
    <row r="27" spans="1:7" ht="12.75">
      <c r="A27" s="20" t="s">
        <v>16</v>
      </c>
      <c r="B27" s="32">
        <f t="shared" si="8"/>
        <v>0.1011737078378432</v>
      </c>
      <c r="C27" s="42">
        <v>344063476</v>
      </c>
      <c r="D27" s="47">
        <v>95938915</v>
      </c>
      <c r="E27" s="24">
        <f t="shared" si="6"/>
        <v>0.2788</v>
      </c>
      <c r="F27" s="47">
        <v>248124561</v>
      </c>
      <c r="G27" s="24">
        <f t="shared" si="7"/>
        <v>0.7212000000000001</v>
      </c>
    </row>
    <row r="28" spans="1:7" ht="12.75">
      <c r="A28" s="20" t="s">
        <v>17</v>
      </c>
      <c r="B28" s="32">
        <f t="shared" si="8"/>
        <v>0.012652109542536202</v>
      </c>
      <c r="C28" s="42">
        <v>43026285</v>
      </c>
      <c r="D28" s="47">
        <v>5953970</v>
      </c>
      <c r="E28" s="24">
        <f t="shared" si="6"/>
        <v>0.1384</v>
      </c>
      <c r="F28" s="47">
        <v>37072315</v>
      </c>
      <c r="G28" s="24">
        <f t="shared" si="7"/>
        <v>0.8616</v>
      </c>
    </row>
    <row r="29" spans="1:7" ht="12.75">
      <c r="A29" s="20" t="s">
        <v>18</v>
      </c>
      <c r="B29" s="32">
        <f t="shared" si="8"/>
        <v>0.019298064635860784</v>
      </c>
      <c r="C29" s="42">
        <v>65627319</v>
      </c>
      <c r="D29" s="47">
        <v>1114201</v>
      </c>
      <c r="E29" s="24">
        <f t="shared" si="6"/>
        <v>0.017</v>
      </c>
      <c r="F29" s="47">
        <v>64513118</v>
      </c>
      <c r="G29" s="24">
        <f t="shared" si="7"/>
        <v>0.983</v>
      </c>
    </row>
    <row r="30" spans="1:7" ht="12.75">
      <c r="A30" s="20" t="s">
        <v>19</v>
      </c>
      <c r="B30" s="32">
        <f t="shared" si="8"/>
        <v>0.0426049121288495</v>
      </c>
      <c r="C30" s="42">
        <v>144887387</v>
      </c>
      <c r="D30" s="47">
        <v>73012142</v>
      </c>
      <c r="E30" s="24">
        <f t="shared" si="6"/>
        <v>0.5039</v>
      </c>
      <c r="F30" s="47">
        <v>71875246</v>
      </c>
      <c r="G30" s="24">
        <f t="shared" si="7"/>
        <v>0.4961</v>
      </c>
    </row>
    <row r="31" spans="1:7" ht="12.75">
      <c r="A31" s="20" t="s">
        <v>20</v>
      </c>
      <c r="B31" s="32">
        <f t="shared" si="8"/>
        <v>0.008209352145944237</v>
      </c>
      <c r="C31" s="42">
        <v>27917710</v>
      </c>
      <c r="D31" s="47">
        <v>272677</v>
      </c>
      <c r="E31" s="24">
        <f>ROUND(D31/C31,4)</f>
        <v>0.0098</v>
      </c>
      <c r="F31" s="47">
        <v>27645032</v>
      </c>
      <c r="G31" s="24">
        <f t="shared" si="7"/>
        <v>0.9902</v>
      </c>
    </row>
    <row r="32" spans="1:7" ht="12.75">
      <c r="A32" s="20" t="s">
        <v>21</v>
      </c>
      <c r="B32" s="32">
        <f t="shared" si="8"/>
        <v>0.04989248718677312</v>
      </c>
      <c r="C32" s="42">
        <v>169670391</v>
      </c>
      <c r="D32" s="47">
        <v>91152</v>
      </c>
      <c r="E32" s="24">
        <f>ROUND(D32/C32,4)</f>
        <v>0.0005</v>
      </c>
      <c r="F32" s="47">
        <v>169579238</v>
      </c>
      <c r="G32" s="24">
        <f t="shared" si="7"/>
        <v>0.9995</v>
      </c>
    </row>
    <row r="33" spans="1:7" ht="12.75">
      <c r="A33" s="20" t="s">
        <v>22</v>
      </c>
      <c r="B33" s="32">
        <f t="shared" si="8"/>
        <v>0.5954358471427805</v>
      </c>
      <c r="C33" s="42">
        <f>1846769945+178140792</f>
        <v>2024910737</v>
      </c>
      <c r="D33" s="47">
        <v>178140792</v>
      </c>
      <c r="E33" s="24">
        <f>ROUND(D33/C33,4)</f>
        <v>0.088</v>
      </c>
      <c r="F33" s="47">
        <v>1846769945</v>
      </c>
      <c r="G33" s="24">
        <f t="shared" si="7"/>
        <v>0.912</v>
      </c>
    </row>
    <row r="34" spans="1:9" ht="12.75">
      <c r="A34" s="33" t="s">
        <v>32</v>
      </c>
      <c r="B34" s="40">
        <f>SUM(B25:B33)</f>
        <v>1</v>
      </c>
      <c r="C34" s="51">
        <f>SUM(C25:C33)</f>
        <v>3400720240</v>
      </c>
      <c r="D34" s="57">
        <f>SUM(D25:D33)</f>
        <v>379948186</v>
      </c>
      <c r="E34" s="35">
        <f>ROUND(D34/C34,4)</f>
        <v>0.1117</v>
      </c>
      <c r="F34" s="57">
        <f>SUM(F25:F33)</f>
        <v>3020772055</v>
      </c>
      <c r="G34" s="35">
        <f>1-E34</f>
        <v>0.8883</v>
      </c>
      <c r="I34" s="14"/>
    </row>
    <row r="35" spans="1:7" ht="12.75">
      <c r="A35" s="20" t="s">
        <v>14</v>
      </c>
      <c r="B35" s="32">
        <f>+C35/C$44</f>
        <v>0.162051664515948</v>
      </c>
      <c r="C35" s="42">
        <v>577726938.18</v>
      </c>
      <c r="D35" s="47">
        <v>22933109.2</v>
      </c>
      <c r="E35" s="24">
        <f aca="true" t="shared" si="9" ref="E35:E40">ROUND(D35/C35,4)</f>
        <v>0.0397</v>
      </c>
      <c r="F35" s="47">
        <v>554793828.98</v>
      </c>
      <c r="G35" s="24">
        <f aca="true" t="shared" si="10" ref="G35:G43">1-E35</f>
        <v>0.9603</v>
      </c>
    </row>
    <row r="36" spans="1:7" ht="12.75">
      <c r="A36" s="20" t="s">
        <v>15</v>
      </c>
      <c r="B36" s="32">
        <f aca="true" t="shared" si="11" ref="B36:B43">+C36/C$44</f>
        <v>0.004606042486435811</v>
      </c>
      <c r="C36" s="42">
        <v>16420903.98</v>
      </c>
      <c r="D36" s="47">
        <v>58399.89</v>
      </c>
      <c r="E36" s="24">
        <f t="shared" si="9"/>
        <v>0.0036</v>
      </c>
      <c r="F36" s="47">
        <v>16362504.09</v>
      </c>
      <c r="G36" s="24">
        <f t="shared" si="10"/>
        <v>0.9964</v>
      </c>
    </row>
    <row r="37" spans="1:7" ht="12.75">
      <c r="A37" s="20" t="s">
        <v>16</v>
      </c>
      <c r="B37" s="32">
        <f t="shared" si="11"/>
        <v>0.09871279255200664</v>
      </c>
      <c r="C37" s="42">
        <v>351918874.580001</v>
      </c>
      <c r="D37" s="47">
        <v>101465787.07</v>
      </c>
      <c r="E37" s="24">
        <f t="shared" si="9"/>
        <v>0.2883</v>
      </c>
      <c r="F37" s="47">
        <v>250453087.51</v>
      </c>
      <c r="G37" s="24">
        <f t="shared" si="10"/>
        <v>0.7117</v>
      </c>
    </row>
    <row r="38" spans="1:7" ht="12.75">
      <c r="A38" s="20" t="s">
        <v>17</v>
      </c>
      <c r="B38" s="32">
        <f t="shared" si="11"/>
        <v>0.013440799876514944</v>
      </c>
      <c r="C38" s="42">
        <v>47917509.41</v>
      </c>
      <c r="D38" s="47">
        <v>6790853.66</v>
      </c>
      <c r="E38" s="24">
        <f t="shared" si="9"/>
        <v>0.1417</v>
      </c>
      <c r="F38" s="47">
        <v>41126655.75</v>
      </c>
      <c r="G38" s="24">
        <f t="shared" si="10"/>
        <v>0.8583000000000001</v>
      </c>
    </row>
    <row r="39" spans="1:7" ht="12.75">
      <c r="A39" s="20" t="s">
        <v>18</v>
      </c>
      <c r="B39" s="32">
        <f t="shared" si="11"/>
        <v>0.01942779426000425</v>
      </c>
      <c r="C39" s="42">
        <v>69261615.59</v>
      </c>
      <c r="D39" s="47">
        <v>4533569.62</v>
      </c>
      <c r="E39" s="24">
        <f t="shared" si="9"/>
        <v>0.0655</v>
      </c>
      <c r="F39" s="47">
        <v>64728045.97</v>
      </c>
      <c r="G39" s="24">
        <f t="shared" si="10"/>
        <v>0.9345</v>
      </c>
    </row>
    <row r="40" spans="1:7" ht="12.75">
      <c r="A40" s="20" t="s">
        <v>19</v>
      </c>
      <c r="B40" s="32">
        <f t="shared" si="11"/>
        <v>0.040999635819874494</v>
      </c>
      <c r="C40" s="42">
        <v>146166928.55</v>
      </c>
      <c r="D40" s="47">
        <v>71710757.81</v>
      </c>
      <c r="E40" s="24">
        <f t="shared" si="9"/>
        <v>0.4906</v>
      </c>
      <c r="F40" s="47">
        <v>74456170.74</v>
      </c>
      <c r="G40" s="24">
        <f t="shared" si="10"/>
        <v>0.5094000000000001</v>
      </c>
    </row>
    <row r="41" spans="1:7" ht="12.75">
      <c r="A41" s="20" t="s">
        <v>20</v>
      </c>
      <c r="B41" s="32">
        <f t="shared" si="11"/>
        <v>0.008638182018788425</v>
      </c>
      <c r="C41" s="42">
        <v>30795798.76</v>
      </c>
      <c r="D41" s="47">
        <v>236537.1</v>
      </c>
      <c r="E41" s="24">
        <f>ROUND(D41/C41,4)</f>
        <v>0.0077</v>
      </c>
      <c r="F41" s="47">
        <v>30559261.66</v>
      </c>
      <c r="G41" s="24">
        <f t="shared" si="10"/>
        <v>0.9923</v>
      </c>
    </row>
    <row r="42" spans="1:7" ht="12.75">
      <c r="A42" s="20" t="s">
        <v>21</v>
      </c>
      <c r="B42" s="32">
        <f t="shared" si="11"/>
        <v>0.05195465983145896</v>
      </c>
      <c r="C42" s="42">
        <v>185222451.36</v>
      </c>
      <c r="D42" s="47">
        <v>4050.11</v>
      </c>
      <c r="E42" s="24">
        <f>ROUND(D42/C42,4)</f>
        <v>0</v>
      </c>
      <c r="F42" s="47">
        <v>185218401.25</v>
      </c>
      <c r="G42" s="24">
        <f t="shared" si="10"/>
        <v>1</v>
      </c>
    </row>
    <row r="43" spans="1:7" ht="12.75">
      <c r="A43" s="20" t="s">
        <v>22</v>
      </c>
      <c r="B43" s="32">
        <f t="shared" si="11"/>
        <v>0.6001684286389686</v>
      </c>
      <c r="C43" s="42">
        <f>1953814888+185832796</f>
        <v>2139647684</v>
      </c>
      <c r="D43" s="47">
        <v>185832796.2</v>
      </c>
      <c r="E43" s="24">
        <f>ROUND(D43/C43,4)</f>
        <v>0.0869</v>
      </c>
      <c r="F43" s="47">
        <v>1953814887.59</v>
      </c>
      <c r="G43" s="24">
        <f t="shared" si="10"/>
        <v>0.9131</v>
      </c>
    </row>
    <row r="44" spans="1:9" ht="12.75">
      <c r="A44" s="33" t="s">
        <v>33</v>
      </c>
      <c r="B44" s="40">
        <f>SUM(B35:B43)</f>
        <v>1</v>
      </c>
      <c r="C44" s="52">
        <f>SUM(C35:C43)</f>
        <v>3565078704.410001</v>
      </c>
      <c r="D44" s="58">
        <f>SUM(D35:D43)</f>
        <v>393565860.65999997</v>
      </c>
      <c r="E44" s="35">
        <f>ROUND(D44/C44,4)</f>
        <v>0.1104</v>
      </c>
      <c r="F44" s="58">
        <f>SUM(F35:F43)</f>
        <v>3171512843.54</v>
      </c>
      <c r="G44" s="35">
        <f>1-E44</f>
        <v>0.8896</v>
      </c>
      <c r="I44" s="14"/>
    </row>
    <row r="45" spans="1:7" ht="12.75">
      <c r="A45" s="20" t="s">
        <v>14</v>
      </c>
      <c r="B45" s="32">
        <f>+C45/C$54</f>
        <v>0.15887802185213756</v>
      </c>
      <c r="C45" s="42">
        <v>600786669.12</v>
      </c>
      <c r="D45" s="47">
        <v>24320886.78</v>
      </c>
      <c r="E45" s="24">
        <f aca="true" t="shared" si="12" ref="E45:E50">ROUND(D45/C45,4)</f>
        <v>0.0405</v>
      </c>
      <c r="F45" s="47">
        <v>576465782.34</v>
      </c>
      <c r="G45" s="24">
        <f aca="true" t="shared" si="13" ref="G45:G53">1-E45</f>
        <v>0.9595</v>
      </c>
    </row>
    <row r="46" spans="1:7" ht="12.75">
      <c r="A46" s="20" t="s">
        <v>15</v>
      </c>
      <c r="B46" s="32">
        <f aca="true" t="shared" si="14" ref="B46:B53">+C46/C$54</f>
        <v>0.004418676412674321</v>
      </c>
      <c r="C46" s="42">
        <v>16708930.87</v>
      </c>
      <c r="D46" s="47">
        <v>59708.26</v>
      </c>
      <c r="E46" s="24">
        <f t="shared" si="12"/>
        <v>0.0036</v>
      </c>
      <c r="F46" s="47">
        <v>16649222.61</v>
      </c>
      <c r="G46" s="24">
        <f t="shared" si="13"/>
        <v>0.9964</v>
      </c>
    </row>
    <row r="47" spans="1:7" ht="12.75">
      <c r="A47" s="20" t="s">
        <v>16</v>
      </c>
      <c r="B47" s="32">
        <f t="shared" si="14"/>
        <v>0.09765151212106145</v>
      </c>
      <c r="C47" s="42">
        <v>369262696.11</v>
      </c>
      <c r="D47" s="47">
        <v>106361028.98</v>
      </c>
      <c r="E47" s="24">
        <f t="shared" si="12"/>
        <v>0.288</v>
      </c>
      <c r="F47" s="47">
        <v>262901667.13</v>
      </c>
      <c r="G47" s="24">
        <f t="shared" si="13"/>
        <v>0.712</v>
      </c>
    </row>
    <row r="48" spans="1:7" ht="12.75">
      <c r="A48" s="20" t="s">
        <v>17</v>
      </c>
      <c r="B48" s="32">
        <f t="shared" si="14"/>
        <v>0.013299266553023964</v>
      </c>
      <c r="C48" s="42">
        <v>50290291.64</v>
      </c>
      <c r="D48" s="47">
        <v>7909470.35000001</v>
      </c>
      <c r="E48" s="24">
        <f t="shared" si="12"/>
        <v>0.1573</v>
      </c>
      <c r="F48" s="47">
        <v>42380821.29</v>
      </c>
      <c r="G48" s="24">
        <f t="shared" si="13"/>
        <v>0.8427</v>
      </c>
    </row>
    <row r="49" spans="1:7" ht="12.75">
      <c r="A49" s="20" t="s">
        <v>18</v>
      </c>
      <c r="B49" s="32">
        <f t="shared" si="14"/>
        <v>0.020253946238481334</v>
      </c>
      <c r="C49" s="42">
        <v>76588950.16</v>
      </c>
      <c r="D49" s="47">
        <v>4390621.17</v>
      </c>
      <c r="E49" s="24">
        <f t="shared" si="12"/>
        <v>0.0573</v>
      </c>
      <c r="F49" s="47">
        <v>72198328.99</v>
      </c>
      <c r="G49" s="24">
        <f t="shared" si="13"/>
        <v>0.9427</v>
      </c>
    </row>
    <row r="50" spans="1:7" ht="12.75">
      <c r="A50" s="20" t="s">
        <v>19</v>
      </c>
      <c r="B50" s="32">
        <f t="shared" si="14"/>
        <v>0.03948878145917629</v>
      </c>
      <c r="C50" s="42">
        <v>149324199.81</v>
      </c>
      <c r="D50" s="47">
        <v>71295340.63</v>
      </c>
      <c r="E50" s="24">
        <f t="shared" si="12"/>
        <v>0.4775</v>
      </c>
      <c r="F50" s="47">
        <v>78028859.1799999</v>
      </c>
      <c r="G50" s="24">
        <f t="shared" si="13"/>
        <v>0.5225</v>
      </c>
    </row>
    <row r="51" spans="1:7" ht="12.75">
      <c r="A51" s="20" t="s">
        <v>20</v>
      </c>
      <c r="B51" s="32">
        <f t="shared" si="14"/>
        <v>0.008932557134262522</v>
      </c>
      <c r="C51" s="42">
        <v>33777870.5</v>
      </c>
      <c r="D51" s="47">
        <v>417106.69</v>
      </c>
      <c r="E51" s="24">
        <f>ROUND(D51/C51,4)</f>
        <v>0.0123</v>
      </c>
      <c r="F51" s="47">
        <v>33360763.81</v>
      </c>
      <c r="G51" s="24">
        <f t="shared" si="13"/>
        <v>0.9877</v>
      </c>
    </row>
    <row r="52" spans="1:7" ht="12.75">
      <c r="A52" s="20" t="s">
        <v>21</v>
      </c>
      <c r="B52" s="32">
        <f t="shared" si="14"/>
        <v>0.05408782285206739</v>
      </c>
      <c r="C52" s="42">
        <v>204529503.53</v>
      </c>
      <c r="D52" s="47">
        <v>0</v>
      </c>
      <c r="E52" s="24">
        <f>ROUND(D52/C52,4)</f>
        <v>0</v>
      </c>
      <c r="F52" s="47">
        <v>204529503.53</v>
      </c>
      <c r="G52" s="24">
        <f t="shared" si="13"/>
        <v>1</v>
      </c>
    </row>
    <row r="53" spans="1:7" ht="12.75">
      <c r="A53" s="20" t="s">
        <v>22</v>
      </c>
      <c r="B53" s="32">
        <f t="shared" si="14"/>
        <v>0.6029894153771153</v>
      </c>
      <c r="C53" s="42">
        <f>2076688870+203475486</f>
        <v>2280164356</v>
      </c>
      <c r="D53" s="47">
        <v>203475486</v>
      </c>
      <c r="E53" s="24">
        <f>ROUND(D53/C53,4)</f>
        <v>0.0892</v>
      </c>
      <c r="F53" s="47">
        <v>2076688870</v>
      </c>
      <c r="G53" s="24">
        <f t="shared" si="13"/>
        <v>0.9108</v>
      </c>
    </row>
    <row r="54" spans="1:7" ht="12.75">
      <c r="A54" s="33" t="s">
        <v>35</v>
      </c>
      <c r="B54" s="40">
        <f>SUM(B45:B53)</f>
        <v>1</v>
      </c>
      <c r="C54" s="52">
        <f>SUM(C45:C53)</f>
        <v>3781433467.74</v>
      </c>
      <c r="D54" s="58">
        <f>SUM(D45:D53)</f>
        <v>418229648.86</v>
      </c>
      <c r="E54" s="35">
        <f>ROUND(D54/C54,4)</f>
        <v>0.1106</v>
      </c>
      <c r="F54" s="58">
        <f>SUM(F45:F53)</f>
        <v>3363203818.88</v>
      </c>
      <c r="G54" s="35">
        <f>1-E54</f>
        <v>0.8894</v>
      </c>
    </row>
  </sheetData>
  <sheetProtection/>
  <printOptions horizontalCentered="1"/>
  <pageMargins left="0.5" right="0.5" top="0.5" bottom="0.5" header="0" footer="0.25"/>
  <pageSetup fitToHeight="1" fitToWidth="1" horizontalDpi="600" verticalDpi="600" orientation="portrait" r:id="rId1"/>
  <headerFooter alignWithMargins="0">
    <oddFooter>&amp;CNebraska Department of Revenue, Property Assessment Division 2015 Annual Report &amp;RTable 5, Page 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2015-02-19T20:59:21Z</cp:lastPrinted>
  <dcterms:created xsi:type="dcterms:W3CDTF">1999-10-28T20:45:41Z</dcterms:created>
  <dcterms:modified xsi:type="dcterms:W3CDTF">2016-03-11T16:20:59Z</dcterms:modified>
  <cp:category/>
  <cp:version/>
  <cp:contentType/>
  <cp:contentStatus/>
</cp:coreProperties>
</file>